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 firstSheet="2" activeTab="2"/>
  </bookViews>
  <sheets>
    <sheet name="Калькулятор" sheetId="4" state="hidden" r:id="rId1"/>
    <sheet name="Лист1" sheetId="1" state="hidden" r:id="rId2"/>
    <sheet name="Калькулятор депозит Мобільний" sheetId="5" r:id="rId3"/>
  </sheets>
  <calcPr calcId="145621"/>
</workbook>
</file>

<file path=xl/calcChain.xml><?xml version="1.0" encoding="utf-8"?>
<calcChain xmlns="http://schemas.openxmlformats.org/spreadsheetml/2006/main">
  <c r="J25" i="5" l="1"/>
  <c r="J22" i="5"/>
  <c r="M25" i="5" l="1"/>
  <c r="R25" i="5" s="1"/>
  <c r="M22" i="5"/>
  <c r="R22" i="5" s="1"/>
  <c r="I10" i="1"/>
  <c r="I9" i="1"/>
  <c r="C10" i="1"/>
  <c r="C9" i="1"/>
  <c r="P25" i="5" l="1"/>
  <c r="P22" i="5"/>
  <c r="Q8" i="1"/>
  <c r="Q7" i="1"/>
  <c r="O8" i="1"/>
  <c r="O7" i="1"/>
  <c r="AD12" i="1" l="1"/>
  <c r="AC12" i="1"/>
  <c r="AC13" i="1"/>
  <c r="AC14" i="1"/>
  <c r="AF8" i="1" l="1"/>
  <c r="AE10" i="1"/>
  <c r="AE9" i="1"/>
  <c r="AE8" i="1"/>
  <c r="AC8" i="1"/>
  <c r="AC9" i="1"/>
  <c r="AC10" i="1"/>
  <c r="AD8" i="1"/>
  <c r="I20" i="1" l="1"/>
  <c r="C20" i="1" l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W18" i="1"/>
  <c r="W17" i="1"/>
  <c r="W24" i="1"/>
  <c r="W11" i="1"/>
  <c r="W14" i="1"/>
  <c r="W29" i="1"/>
  <c r="W21" i="1"/>
  <c r="J10" i="1" l="1"/>
  <c r="D10" i="1"/>
  <c r="P8" i="1"/>
  <c r="R8" i="1"/>
  <c r="R7" i="1"/>
  <c r="P7" i="1"/>
  <c r="J9" i="1"/>
  <c r="D9" i="1"/>
  <c r="J11" i="4"/>
  <c r="J20" i="1"/>
  <c r="D20" i="1"/>
  <c r="J14" i="4" l="1"/>
  <c r="J22" i="4" s="1"/>
  <c r="J18" i="4" l="1"/>
</calcChain>
</file>

<file path=xl/sharedStrings.xml><?xml version="1.0" encoding="utf-8"?>
<sst xmlns="http://schemas.openxmlformats.org/spreadsheetml/2006/main" count="150" uniqueCount="66">
  <si>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</si>
  <si>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</si>
  <si>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</si>
  <si>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</si>
  <si>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</si>
  <si>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</si>
  <si>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</si>
  <si>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</si>
  <si>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</si>
  <si>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</si>
  <si>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</si>
  <si>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</si>
  <si>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</si>
  <si>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</si>
  <si>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</si>
  <si>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</si>
  <si>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</si>
  <si>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</si>
  <si>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</si>
  <si>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</si>
  <si>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</si>
  <si>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</si>
  <si>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</si>
  <si>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</si>
  <si>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</si>
  <si>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</si>
  <si>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</si>
  <si>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</si>
  <si>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</si>
  <si>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</si>
  <si>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</si>
  <si>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</si>
  <si>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</si>
  <si>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</si>
  <si>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</si>
  <si>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</si>
  <si>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</si>
  <si>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</si>
  <si>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</si>
  <si>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</si>
  <si>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</si>
  <si>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</si>
  <si>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</si>
  <si>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</si>
  <si>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</si>
  <si>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</si>
  <si>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</si>
  <si>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</si>
  <si>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</si>
  <si>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 кінці терміну / щомісячно</t>
  </si>
  <si>
    <t>відділення</t>
  </si>
  <si>
    <t>12 міс</t>
  </si>
  <si>
    <t>КАЛЬКУЛЯТОР ПО ДЕПОЗИТУ "ПЕНСІЙНИЙ"</t>
  </si>
  <si>
    <t>так</t>
  </si>
  <si>
    <t>з поповненням для термінів 3, 6 місяців(UAH)</t>
  </si>
  <si>
    <t>КАЛЬКУЛЯТОР ПО ДЕПОЗИТУ "МОБІЛЬНИЙ"</t>
  </si>
  <si>
    <t>в кінці терміну</t>
  </si>
  <si>
    <t xml:space="preserve"> з поповненням</t>
  </si>
  <si>
    <t>Мінімальна сума вкладу</t>
  </si>
  <si>
    <t>так, без обмежень</t>
  </si>
  <si>
    <t>Оформлення через</t>
  </si>
  <si>
    <t>відділення/О.Банк</t>
  </si>
  <si>
    <t>Термін вкладу (днів)</t>
  </si>
  <si>
    <t xml:space="preserve">Порядок нарахування відсотків на суму вкладу (депозиту): з дня, наступного за днем надходження до банку грошових коштів, до дня, який </t>
  </si>
  <si>
    <t>передує дню повернення грошових коштів або списання з вкладного (депозитного) рахунку вкладника з інших підстав, методом факт/факт</t>
  </si>
  <si>
    <t>Процентна ставка після оподаткування,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</si>
</sst>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sz val="14"/>
      <color rgb="FF000000"/>
      <name val="Cambria"/>
      <family val="1"/>
      <charset val="204"/>
    </font>
    <font>
      <b/>
      <sz val="14"/>
      <color rgb="FFFFFFFF"/>
      <name val="Cambria"/>
      <family val="1"/>
      <charset val="204"/>
    </font>
    <font>
      <b/>
      <sz val="11"/>
      <color rgb="FFFFFFFF"/>
      <name val="Cambria"/>
      <family val="1"/>
      <charset val="204"/>
    </font>
    <font>
      <sz val="11"/>
      <color rgb="FFFFFFFF"/>
      <name val="Cambria"/>
      <family val="1"/>
      <charset val="204"/>
    </font>
    <font>
      <b/>
      <sz val="11"/>
      <color rgb="FF000000"/>
      <name val="Cambria"/>
      <family val="1"/>
      <charset val="204"/>
    </font>
    <font>
      <b/>
      <sz val="11"/>
      <color rgb="FFFFC000"/>
      <name val="Cambria"/>
      <family val="1"/>
      <charset val="204"/>
    </font>
    <font>
      <sz val="11"/>
      <color rgb="FF000000"/>
      <name val="Cambria"/>
      <family val="1"/>
      <charset val="204"/>
    </font>
    <font>
      <sz val="11"/>
      <color rgb="FFFFFFFF"/>
      <name val="Calibri"/>
      <family val="2"/>
      <charset val="204"/>
    </font>
    <font>
      <b/>
      <sz val="12"/>
      <color rgb="FF002060"/>
      <name val="Calibri"/>
      <family val="2"/>
      <charset val="204"/>
    </font>
    <font>
      <b/>
      <sz val="11"/>
      <color rgb="FFFFFF00"/>
      <name val="Cambria"/>
      <family val="1"/>
      <charset val="204"/>
    </font>
    <font>
      <b/>
      <sz val="11"/>
      <color rgb="FFFFFFFF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3399"/>
        <bgColor rgb="FF000099"/>
      </patternFill>
    </fill>
    <fill>
      <patternFill patternType="solid">
        <fgColor rgb="FF6699FF"/>
        <bgColor rgb="FF6699FF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3333CC"/>
      </patternFill>
    </fill>
    <fill>
      <patternFill patternType="solid">
        <fgColor theme="0"/>
        <bgColor rgb="FF00009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10" fontId="0" fillId="0" borderId="0" xfId="0" applyNumberFormat="1"/>
    <xf numFmtId="0" fontId="0" fillId="10" borderId="0" xfId="0" applyFill="1" applyBorder="1"/>
    <xf numFmtId="0" fontId="25" fillId="10" borderId="0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/>
    </xf>
    <xf numFmtId="0" fontId="28" fillId="15" borderId="0" xfId="0" applyFont="1" applyFill="1" applyBorder="1"/>
    <xf numFmtId="0" fontId="27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29" fillId="17" borderId="0" xfId="0" applyFont="1" applyFill="1" applyBorder="1" applyAlignment="1">
      <alignment horizontal="center" vertical="center"/>
    </xf>
    <xf numFmtId="0" fontId="30" fillId="15" borderId="0" xfId="0" applyFont="1" applyFill="1" applyBorder="1" applyAlignment="1">
      <alignment horizontal="left" vertical="center"/>
    </xf>
    <xf numFmtId="0" fontId="27" fillId="15" borderId="0" xfId="0" applyFont="1" applyFill="1" applyBorder="1" applyAlignment="1"/>
    <xf numFmtId="0" fontId="27" fillId="15" borderId="0" xfId="0" applyFont="1" applyFill="1" applyBorder="1"/>
    <xf numFmtId="0" fontId="27" fillId="15" borderId="0" xfId="0" applyFont="1" applyFill="1" applyBorder="1" applyAlignment="1">
      <alignment horizontal="center"/>
    </xf>
    <xf numFmtId="9" fontId="27" fillId="15" borderId="0" xfId="0" applyNumberFormat="1" applyFont="1" applyFill="1" applyBorder="1" applyAlignment="1">
      <alignment horizontal="center"/>
    </xf>
    <xf numFmtId="2" fontId="29" fillId="15" borderId="0" xfId="0" applyNumberFormat="1" applyFont="1" applyFill="1" applyBorder="1" applyAlignment="1"/>
    <xf numFmtId="2" fontId="31" fillId="15" borderId="0" xfId="0" applyNumberFormat="1" applyFont="1" applyFill="1" applyBorder="1" applyAlignment="1"/>
    <xf numFmtId="0" fontId="28" fillId="15" borderId="0" xfId="0" applyFont="1" applyFill="1" applyBorder="1" applyAlignment="1">
      <alignment horizontal="right"/>
    </xf>
    <xf numFmtId="2" fontId="29" fillId="15" borderId="0" xfId="0" applyNumberFormat="1" applyFont="1" applyFill="1" applyBorder="1" applyAlignment="1">
      <alignment horizontal="center"/>
    </xf>
    <xf numFmtId="2" fontId="31" fillId="15" borderId="0" xfId="0" applyNumberFormat="1" applyFont="1" applyFill="1" applyBorder="1" applyAlignment="1">
      <alignment horizontal="center"/>
    </xf>
    <xf numFmtId="10" fontId="29" fillId="17" borderId="0" xfId="0" applyNumberFormat="1" applyFont="1" applyFill="1" applyBorder="1" applyAlignment="1">
      <alignment horizontal="center" vertical="center"/>
    </xf>
    <xf numFmtId="0" fontId="28" fillId="15" borderId="0" xfId="0" applyFont="1" applyFill="1" applyBorder="1" applyAlignment="1"/>
    <xf numFmtId="10" fontId="27" fillId="15" borderId="0" xfId="0" applyNumberFormat="1" applyFont="1" applyFill="1" applyBorder="1" applyAlignment="1"/>
    <xf numFmtId="10" fontId="29" fillId="15" borderId="0" xfId="0" applyNumberFormat="1" applyFont="1" applyFill="1" applyBorder="1" applyAlignment="1">
      <alignment horizontal="center" vertical="center"/>
    </xf>
    <xf numFmtId="9" fontId="27" fillId="15" borderId="0" xfId="0" applyNumberFormat="1" applyFont="1" applyFill="1" applyBorder="1" applyAlignment="1"/>
    <xf numFmtId="0" fontId="32" fillId="15" borderId="0" xfId="0" applyFont="1" applyFill="1" applyBorder="1"/>
    <xf numFmtId="0" fontId="32" fillId="15" borderId="0" xfId="0" applyFont="1" applyFill="1" applyBorder="1" applyAlignment="1"/>
    <xf numFmtId="9" fontId="29" fillId="15" borderId="0" xfId="0" applyNumberFormat="1" applyFont="1" applyFill="1" applyBorder="1" applyAlignment="1">
      <alignment horizontal="center" vertical="center"/>
    </xf>
    <xf numFmtId="3" fontId="29" fillId="17" borderId="0" xfId="0" applyNumberFormat="1" applyFont="1" applyFill="1" applyBorder="1" applyAlignment="1" applyProtection="1">
      <alignment horizontal="center" vertical="center"/>
      <protection locked="0"/>
    </xf>
    <xf numFmtId="0" fontId="25" fillId="10" borderId="0" xfId="0" applyFont="1" applyFill="1" applyBorder="1" applyAlignment="1">
      <alignment horizontal="center" vertical="center"/>
    </xf>
    <xf numFmtId="0" fontId="26" fillId="15" borderId="0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left" vertical="center"/>
    </xf>
    <xf numFmtId="0" fontId="33" fillId="18" borderId="0" xfId="0" applyFont="1" applyFill="1" applyBorder="1" applyAlignment="1">
      <alignment horizontal="left" vertical="center"/>
    </xf>
    <xf numFmtId="0" fontId="0" fillId="15" borderId="0" xfId="0" applyFill="1" applyBorder="1" applyAlignment="1"/>
    <xf numFmtId="0" fontId="34" fillId="15" borderId="0" xfId="0" applyFont="1" applyFill="1" applyBorder="1"/>
    <xf numFmtId="2" fontId="29" fillId="19" borderId="0" xfId="0" applyNumberFormat="1" applyFont="1" applyFill="1" applyBorder="1" applyAlignment="1">
      <alignment horizontal="center" vertical="center"/>
    </xf>
    <xf numFmtId="2" fontId="29" fillId="15" borderId="0" xfId="0" applyNumberFormat="1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center" vertical="center"/>
    </xf>
    <xf numFmtId="0" fontId="35" fillId="15" borderId="0" xfId="0" applyFont="1" applyFill="1" applyBorder="1"/>
    <xf numFmtId="0" fontId="29" fillId="19" borderId="0" xfId="0" applyNumberFormat="1" applyFont="1" applyFill="1" applyBorder="1" applyAlignment="1">
      <alignment horizontal="center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right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8" fillId="12" borderId="0" xfId="0" applyFont="1" applyFill="1" applyBorder="1" applyAlignment="1">
      <alignment horizontal="right" vertical="center"/>
    </xf>
    <xf numFmtId="3" fontId="7" fillId="11" borderId="0" xfId="0" applyNumberFormat="1" applyFont="1" applyFill="1" applyBorder="1" applyAlignment="1">
      <alignment horizontal="left" vertical="center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18" borderId="0" xfId="0" applyFont="1" applyFill="1" applyBorder="1" applyAlignment="1">
      <alignment horizontal="left" vertical="center"/>
    </xf>
    <xf numFmtId="2" fontId="29" fillId="17" borderId="0" xfId="0" applyNumberFormat="1" applyFont="1" applyFill="1" applyBorder="1" applyAlignment="1">
      <alignment horizontal="center"/>
    </xf>
    <xf numFmtId="0" fontId="26" fillId="15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right" vertical="center"/>
    </xf>
    <xf numFmtId="0" fontId="0" fillId="15" borderId="0" xfId="0" applyFill="1" applyBorder="1"/>
    <xf numFmtId="0" fontId="30" fillId="15" borderId="0" xfId="0" applyFont="1" applyFill="1" applyBorder="1" applyAlignment="1">
      <alignment horizontal="left" vertical="center"/>
    </xf>
    <xf numFmtId="0" fontId="27" fillId="15" borderId="0" xfId="0" applyFont="1" applyFill="1" applyBorder="1" applyAlignment="1">
      <alignment horizontal="right"/>
    </xf>
    <xf numFmtId="0" fontId="5" fillId="16" borderId="0" xfId="0" applyFont="1" applyFill="1" applyBorder="1" applyAlignment="1">
      <alignment horizontal="left"/>
    </xf>
    <xf numFmtId="0" fontId="5" fillId="16" borderId="0" xfId="0" applyFont="1" applyFill="1" applyBorder="1" applyAlignment="1">
      <alignment horizontal="left" vertical="center"/>
    </xf>
    <xf numFmtId="0" fontId="25" fillId="10" borderId="0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0</xdr:row>
      <xdr:rowOff>76196</xdr:rowOff>
    </xdr:from>
    <xdr:ext cx="1815468" cy="396236"/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/>
        <a:srcRect l="990" t="40302" r="2550" b="36905"/>
        <a:stretch>
          <a:fillRect/>
        </a:stretch>
      </xdr:blipFill>
      <xdr:spPr>
        <a:xfrm>
          <a:off x="647703" y="76196"/>
          <a:ext cx="1815468" cy="39623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93" zoomScaleNormal="93" workbookViewId="0">
      <selection activeCell="F19" sqref="F19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99" t="s">
        <v>52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"/>
      <c r="P1" s="10"/>
      <c r="Q1" s="10"/>
      <c r="R1" s="10"/>
    </row>
    <row r="2" spans="1:18" ht="17.399999999999999" x14ac:dyDescent="0.3">
      <c r="A2" s="10"/>
      <c r="B2" s="87" t="s">
        <v>20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0"/>
      <c r="P2" s="10"/>
      <c r="Q2" s="10"/>
      <c r="R2" s="10"/>
    </row>
    <row r="3" spans="1:18" x14ac:dyDescent="0.3">
      <c r="A3" s="10"/>
      <c r="B3" s="89" t="s">
        <v>18</v>
      </c>
      <c r="C3" s="89"/>
      <c r="D3" s="89"/>
      <c r="E3" s="89"/>
      <c r="F3" s="89"/>
      <c r="G3" s="12"/>
      <c r="H3" s="90" t="s">
        <v>26</v>
      </c>
      <c r="I3" s="90"/>
      <c r="J3" s="90"/>
      <c r="K3" s="90"/>
      <c r="L3" s="90"/>
      <c r="M3" s="90"/>
      <c r="N3" s="90"/>
      <c r="O3" s="10"/>
      <c r="P3" s="10"/>
      <c r="Q3" s="10"/>
      <c r="R3" s="10"/>
    </row>
    <row r="4" spans="1:18" x14ac:dyDescent="0.3">
      <c r="A4" s="10"/>
      <c r="B4" s="89" t="s">
        <v>0</v>
      </c>
      <c r="C4" s="89"/>
      <c r="D4" s="89"/>
      <c r="E4" s="89"/>
      <c r="F4" s="89"/>
      <c r="G4" s="11"/>
      <c r="H4" s="91" t="s">
        <v>49</v>
      </c>
      <c r="I4" s="91"/>
      <c r="J4" s="91"/>
      <c r="K4" s="91"/>
      <c r="L4" s="91"/>
      <c r="M4" s="91"/>
      <c r="N4" s="91"/>
      <c r="O4" s="10"/>
      <c r="P4" s="10"/>
      <c r="Q4" s="10"/>
      <c r="R4" s="10"/>
    </row>
    <row r="5" spans="1:18" x14ac:dyDescent="0.3">
      <c r="A5" s="10"/>
      <c r="B5" s="89" t="s">
        <v>1</v>
      </c>
      <c r="C5" s="89"/>
      <c r="D5" s="89"/>
      <c r="E5" s="89"/>
      <c r="F5" s="89"/>
      <c r="G5" s="11"/>
      <c r="H5" s="92" t="s">
        <v>54</v>
      </c>
      <c r="I5" s="92"/>
      <c r="J5" s="92"/>
      <c r="K5" s="92"/>
      <c r="L5" s="92"/>
      <c r="M5" s="92"/>
      <c r="N5" s="92"/>
      <c r="O5" s="10"/>
      <c r="P5" s="10"/>
      <c r="Q5" s="10"/>
      <c r="R5" s="10"/>
    </row>
    <row r="6" spans="1:18" x14ac:dyDescent="0.3">
      <c r="A6" s="10"/>
      <c r="B6" s="89" t="s">
        <v>3</v>
      </c>
      <c r="C6" s="89"/>
      <c r="D6" s="89"/>
      <c r="E6" s="89"/>
      <c r="F6" s="89"/>
      <c r="G6" s="11"/>
      <c r="H6" s="119">
        <v>1000</v>
      </c>
      <c r="I6" s="92"/>
      <c r="J6" s="92"/>
      <c r="K6" s="92"/>
      <c r="L6" s="92"/>
      <c r="M6" s="92"/>
      <c r="N6" s="92"/>
      <c r="O6" s="10"/>
      <c r="P6" s="10"/>
      <c r="Q6" s="10"/>
      <c r="R6" s="10"/>
    </row>
    <row r="7" spans="1:18" x14ac:dyDescent="0.3">
      <c r="A7" s="10"/>
      <c r="B7" s="89" t="s">
        <v>2</v>
      </c>
      <c r="C7" s="89"/>
      <c r="D7" s="89"/>
      <c r="E7" s="89"/>
      <c r="F7" s="89"/>
      <c r="G7" s="11"/>
      <c r="H7" s="92" t="s">
        <v>27</v>
      </c>
      <c r="I7" s="92"/>
      <c r="J7" s="92"/>
      <c r="K7" s="92"/>
      <c r="L7" s="92"/>
      <c r="M7" s="92"/>
      <c r="N7" s="92"/>
      <c r="O7" s="10"/>
      <c r="P7" s="10"/>
      <c r="Q7" s="29"/>
      <c r="R7" s="10"/>
    </row>
    <row r="8" spans="1:18" ht="18" thickBot="1" x14ac:dyDescent="0.35">
      <c r="A8" s="10"/>
      <c r="B8" s="87" t="s">
        <v>21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10"/>
      <c r="P8" s="10"/>
      <c r="Q8" s="10"/>
      <c r="R8" s="10"/>
    </row>
    <row r="9" spans="1:18" ht="23.25" customHeight="1" thickBot="1" x14ac:dyDescent="0.35">
      <c r="A9" s="10"/>
      <c r="B9" s="118" t="s">
        <v>22</v>
      </c>
      <c r="C9" s="118"/>
      <c r="D9" s="118"/>
      <c r="E9" s="23"/>
      <c r="F9" s="14">
        <v>1000</v>
      </c>
      <c r="G9" s="24"/>
      <c r="H9" s="94" t="s">
        <v>44</v>
      </c>
      <c r="I9" s="95"/>
      <c r="J9" s="96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9.5000000000000001E-2</v>
      </c>
      <c r="K9" s="97"/>
      <c r="L9" s="93"/>
      <c r="M9" s="93"/>
      <c r="N9" s="93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>
        <v>500</v>
      </c>
      <c r="G10" s="24"/>
      <c r="H10" s="35"/>
      <c r="I10" s="35"/>
      <c r="J10" s="38"/>
      <c r="K10" s="38"/>
      <c r="L10" s="86"/>
      <c r="M10" s="86"/>
      <c r="N10" s="86"/>
      <c r="O10" s="10"/>
      <c r="P10" s="10"/>
      <c r="Q10" s="10"/>
      <c r="R10" s="10"/>
    </row>
    <row r="11" spans="1:18" ht="15.75" customHeight="1" x14ac:dyDescent="0.3">
      <c r="A11" s="10"/>
      <c r="B11" s="118" t="s">
        <v>18</v>
      </c>
      <c r="C11" s="118"/>
      <c r="D11" s="118"/>
      <c r="E11" s="13"/>
      <c r="F11" s="14" t="s">
        <v>26</v>
      </c>
      <c r="G11" s="15"/>
      <c r="H11" s="101" t="s">
        <v>42</v>
      </c>
      <c r="I11" s="102"/>
      <c r="J11" s="103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23.424657534246574</v>
      </c>
      <c r="K11" s="104"/>
      <c r="L11" s="86"/>
      <c r="M11" s="86"/>
      <c r="N11" s="86"/>
      <c r="O11" s="10"/>
      <c r="P11" s="10"/>
      <c r="Q11" s="10"/>
      <c r="R11" s="10"/>
    </row>
    <row r="12" spans="1:18" ht="5.25" customHeight="1" thickBot="1" x14ac:dyDescent="0.35">
      <c r="A12" s="10"/>
      <c r="B12" s="100"/>
      <c r="C12" s="100"/>
      <c r="D12" s="100"/>
      <c r="E12" s="17"/>
      <c r="F12" s="18"/>
      <c r="G12" s="15"/>
      <c r="H12" s="101"/>
      <c r="I12" s="102"/>
      <c r="J12" s="105"/>
      <c r="K12" s="106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118" t="s">
        <v>41</v>
      </c>
      <c r="C13" s="118"/>
      <c r="D13" s="118"/>
      <c r="E13" s="13"/>
      <c r="F13" s="14" t="s">
        <v>50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100"/>
      <c r="C14" s="100"/>
      <c r="D14" s="100"/>
      <c r="E14" s="17"/>
      <c r="F14" s="18"/>
      <c r="G14" s="15"/>
      <c r="H14" s="107" t="s">
        <v>43</v>
      </c>
      <c r="I14" s="108"/>
      <c r="J14" s="109">
        <f>J11-(J11*19.5%)</f>
        <v>18.856849315068491</v>
      </c>
      <c r="K14" s="110"/>
      <c r="L14" s="115"/>
      <c r="M14" s="116"/>
      <c r="N14" s="116"/>
      <c r="O14" s="10"/>
      <c r="P14" s="10"/>
      <c r="Q14" s="10"/>
      <c r="R14" s="10"/>
    </row>
    <row r="15" spans="1:18" ht="14.25" customHeight="1" x14ac:dyDescent="0.3">
      <c r="A15" s="10"/>
      <c r="B15" s="118" t="s">
        <v>15</v>
      </c>
      <c r="C15" s="118"/>
      <c r="D15" s="118"/>
      <c r="E15" s="13"/>
      <c r="F15" s="14" t="s">
        <v>53</v>
      </c>
      <c r="G15" s="15"/>
      <c r="H15" s="107"/>
      <c r="I15" s="108"/>
      <c r="J15" s="111"/>
      <c r="K15" s="112"/>
      <c r="L15" s="116"/>
      <c r="M15" s="116"/>
      <c r="N15" s="116"/>
      <c r="O15" s="10"/>
      <c r="P15" s="10"/>
      <c r="Q15" s="10"/>
      <c r="R15" s="10"/>
    </row>
    <row r="16" spans="1:18" ht="5.25" customHeight="1" thickBot="1" x14ac:dyDescent="0.35">
      <c r="A16" s="10"/>
      <c r="B16" s="100"/>
      <c r="C16" s="100"/>
      <c r="D16" s="100"/>
      <c r="E16" s="17"/>
      <c r="F16" s="18"/>
      <c r="G16" s="15"/>
      <c r="H16" s="107"/>
      <c r="I16" s="108"/>
      <c r="J16" s="113"/>
      <c r="K16" s="114"/>
      <c r="L16" s="116"/>
      <c r="M16" s="116"/>
      <c r="N16" s="116"/>
      <c r="O16" s="10"/>
      <c r="P16" s="10"/>
      <c r="Q16" s="10"/>
      <c r="R16" s="10"/>
    </row>
    <row r="17" spans="1:18" ht="15.6" thickBot="1" x14ac:dyDescent="0.35">
      <c r="A17" s="10"/>
      <c r="B17" s="98" t="s">
        <v>0</v>
      </c>
      <c r="C17" s="98"/>
      <c r="D17" s="98"/>
      <c r="E17" s="13"/>
      <c r="F17" s="14" t="s">
        <v>32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100"/>
      <c r="C18" s="100"/>
      <c r="D18" s="100"/>
      <c r="E18" s="17"/>
      <c r="F18" s="18"/>
      <c r="G18" s="15"/>
      <c r="H18" s="107" t="s">
        <v>45</v>
      </c>
      <c r="I18" s="108"/>
      <c r="J18" s="109">
        <f>J11-J14</f>
        <v>4.5678082191780831</v>
      </c>
      <c r="K18" s="110"/>
      <c r="L18" s="117"/>
      <c r="M18" s="117"/>
      <c r="N18" s="117"/>
      <c r="O18" s="10"/>
      <c r="P18" s="10"/>
      <c r="Q18" s="10"/>
      <c r="R18" s="10"/>
    </row>
    <row r="19" spans="1:18" x14ac:dyDescent="0.3">
      <c r="A19" s="10"/>
      <c r="B19" s="98" t="s">
        <v>19</v>
      </c>
      <c r="C19" s="98"/>
      <c r="D19" s="98"/>
      <c r="E19" s="13"/>
      <c r="F19" s="14">
        <v>3</v>
      </c>
      <c r="G19" s="15"/>
      <c r="H19" s="107"/>
      <c r="I19" s="108"/>
      <c r="J19" s="111"/>
      <c r="K19" s="112"/>
      <c r="L19" s="117"/>
      <c r="M19" s="117"/>
      <c r="N19" s="117"/>
      <c r="O19" s="10"/>
      <c r="P19" s="10"/>
      <c r="Q19" s="10"/>
      <c r="R19" s="10"/>
    </row>
    <row r="20" spans="1:18" ht="5.25" customHeight="1" thickBot="1" x14ac:dyDescent="0.35">
      <c r="A20" s="10"/>
      <c r="B20" s="100"/>
      <c r="C20" s="100"/>
      <c r="D20" s="100"/>
      <c r="E20" s="17"/>
      <c r="F20" s="18"/>
      <c r="G20" s="15"/>
      <c r="H20" s="107"/>
      <c r="I20" s="108"/>
      <c r="J20" s="113"/>
      <c r="K20" s="114"/>
      <c r="L20" s="117"/>
      <c r="M20" s="117"/>
      <c r="N20" s="117"/>
      <c r="O20" s="10"/>
      <c r="P20" s="10"/>
      <c r="Q20" s="10"/>
      <c r="R20" s="10"/>
    </row>
    <row r="21" spans="1:18" ht="16.2" thickBot="1" x14ac:dyDescent="0.35">
      <c r="A21" s="10"/>
      <c r="B21" s="98" t="s">
        <v>14</v>
      </c>
      <c r="C21" s="98"/>
      <c r="D21" s="98"/>
      <c r="E21" s="13"/>
      <c r="F21" s="21">
        <v>44337</v>
      </c>
      <c r="G21" s="15"/>
      <c r="H21" s="123"/>
      <c r="I21" s="123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124" t="s">
        <v>46</v>
      </c>
      <c r="I22" s="124"/>
      <c r="J22" s="125">
        <f>((J14/F9)/VLOOKUP(F19,Лист1!T6:W24,4,0)*Лист1!W18)</f>
        <v>7.481249999999999E-2</v>
      </c>
      <c r="K22" s="126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127" t="s">
        <v>47</v>
      </c>
      <c r="I24" s="127"/>
      <c r="J24" s="128">
        <v>0</v>
      </c>
      <c r="K24" s="129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120" t="s">
        <v>48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0"/>
      <c r="P26" s="10"/>
      <c r="Q26" s="10"/>
      <c r="R26" s="10"/>
    </row>
    <row r="27" spans="1:18" x14ac:dyDescent="0.3">
      <c r="A27" s="10"/>
      <c r="B27" s="88"/>
      <c r="C27" s="88"/>
      <c r="D27" s="8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dataConsolidate>
    <dataRefs count="1">
      <dataRef ref="H13:H14" sheet="Калькулятор"/>
    </dataRefs>
  </dataConsolidate>
  <mergeCells count="44">
    <mergeCell ref="B26:N26"/>
    <mergeCell ref="H21:I21"/>
    <mergeCell ref="H22:I22"/>
    <mergeCell ref="J22:K22"/>
    <mergeCell ref="H24:I24"/>
    <mergeCell ref="J24:K24"/>
    <mergeCell ref="B19:D19"/>
    <mergeCell ref="B9:D9"/>
    <mergeCell ref="B11:D11"/>
    <mergeCell ref="B12:D12"/>
    <mergeCell ref="B13:D13"/>
    <mergeCell ref="B14:D14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"гривня,"</formula1>
    </dataValidation>
    <dataValidation type="list" allowBlank="1" showInputMessage="1" showErrorMessage="1" sqref="F15">
      <formula1>"так, 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"відділення,"</formula1>
    </dataValidation>
    <dataValidation type="list" allowBlank="1" showInputMessage="1" showErrorMessage="1" sqref="F19">
      <formula1>"3,6,9,12"</formula1>
    </dataValidation>
    <dataValidation type="whole" allowBlank="1" showInputMessage="1" showErrorMessage="1" sqref="F9">
      <formula1>1000</formula1>
      <formula2>50000000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J11" sqref="J11"/>
    </sheetView>
  </sheetViews>
  <sheetFormatPr defaultRowHeight="14.4" outlineLevelCol="1" x14ac:dyDescent="0.3"/>
  <cols>
    <col min="1" max="1" width="30.109375" customWidth="1"/>
    <col min="2" max="2" width="4.33203125" customWidth="1" outlineLevel="1"/>
    <col min="3" max="3" width="11.88671875" customWidth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137" t="s">
        <v>4</v>
      </c>
      <c r="B1" s="144"/>
      <c r="C1" s="141" t="s">
        <v>13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AC1" s="30"/>
      <c r="AD1" s="30"/>
    </row>
    <row r="2" spans="1:32" ht="16.5" customHeight="1" x14ac:dyDescent="0.3">
      <c r="A2" s="137"/>
      <c r="B2" s="145"/>
      <c r="C2" s="134" t="s">
        <v>11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43" t="s">
        <v>16</v>
      </c>
      <c r="P2" s="143"/>
      <c r="Q2" s="143"/>
      <c r="R2" s="143"/>
    </row>
    <row r="3" spans="1:32" ht="16.5" customHeight="1" x14ac:dyDescent="0.3">
      <c r="A3" s="137"/>
      <c r="B3" s="145"/>
      <c r="C3" s="130" t="s">
        <v>39</v>
      </c>
      <c r="D3" s="130"/>
      <c r="E3" s="130"/>
      <c r="F3" s="130"/>
      <c r="G3" s="130"/>
      <c r="H3" s="130"/>
      <c r="I3" s="130" t="s">
        <v>40</v>
      </c>
      <c r="J3" s="130"/>
      <c r="K3" s="130"/>
      <c r="L3" s="130"/>
      <c r="M3" s="130"/>
      <c r="N3" s="130"/>
      <c r="O3" s="130" t="s">
        <v>9</v>
      </c>
      <c r="P3" s="130"/>
      <c r="Q3" s="130" t="s">
        <v>10</v>
      </c>
      <c r="R3" s="130"/>
    </row>
    <row r="4" spans="1:32" ht="18" customHeight="1" x14ac:dyDescent="0.3">
      <c r="A4" s="137"/>
      <c r="B4" s="145"/>
      <c r="C4" s="142" t="s">
        <v>23</v>
      </c>
      <c r="D4" s="142"/>
      <c r="E4" s="131" t="s">
        <v>24</v>
      </c>
      <c r="F4" s="133"/>
      <c r="G4" s="131" t="s">
        <v>25</v>
      </c>
      <c r="H4" s="133"/>
      <c r="I4" s="142" t="s">
        <v>23</v>
      </c>
      <c r="J4" s="142"/>
      <c r="K4" s="131" t="s">
        <v>24</v>
      </c>
      <c r="L4" s="133"/>
      <c r="M4" s="131" t="s">
        <v>25</v>
      </c>
      <c r="N4" s="133"/>
      <c r="O4" s="131" t="s">
        <v>23</v>
      </c>
      <c r="P4" s="132"/>
      <c r="Q4" s="132"/>
      <c r="R4" s="133"/>
    </row>
    <row r="5" spans="1:32" ht="37.5" customHeight="1" x14ac:dyDescent="0.3">
      <c r="A5" s="137"/>
      <c r="B5" s="146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44337</v>
      </c>
      <c r="X5" s="44"/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44368</v>
      </c>
      <c r="V6">
        <f>U6-U5</f>
        <v>31</v>
      </c>
      <c r="W6">
        <f>V6-V5</f>
        <v>31</v>
      </c>
      <c r="AA6" s="148" t="s">
        <v>33</v>
      </c>
      <c r="AB6" s="148"/>
      <c r="AC6" s="147" t="s">
        <v>34</v>
      </c>
      <c r="AD6" s="147"/>
      <c r="AE6" s="147" t="s">
        <v>30</v>
      </c>
      <c r="AF6" s="147"/>
    </row>
    <row r="7" spans="1:32" x14ac:dyDescent="0.3">
      <c r="A7" s="2" t="s">
        <v>36</v>
      </c>
      <c r="B7" s="2">
        <v>3</v>
      </c>
      <c r="C7" s="3"/>
      <c r="D7" s="5"/>
      <c r="E7" s="3"/>
      <c r="F7" s="5"/>
      <c r="G7" s="3"/>
      <c r="H7" s="5"/>
      <c r="I7" s="3"/>
      <c r="J7" s="9"/>
      <c r="K7" s="28"/>
      <c r="L7" s="9"/>
      <c r="M7" s="28"/>
      <c r="N7" s="9"/>
      <c r="O7" s="3">
        <f>IF(Калькулятор!$F$9&gt;=100000,AC15,AA11)</f>
        <v>9.7500000000000003E-2</v>
      </c>
      <c r="P7" s="5">
        <f>(Калькулятор!$F$9*Лист1!O7/365*(W8-2))</f>
        <v>24.041095890410961</v>
      </c>
      <c r="Q7" s="3">
        <f>IF(Калькулятор!$F$9&gt;=100000,AD15,AB11)</f>
        <v>9.5000000000000001E-2</v>
      </c>
      <c r="R7" s="9">
        <f>(Калькулятор!$F$9*Лист1!Q7/365*(W8-2))</f>
        <v>23.424657534246574</v>
      </c>
      <c r="T7">
        <v>2</v>
      </c>
      <c r="U7" s="1">
        <f t="shared" si="0"/>
        <v>44398</v>
      </c>
      <c r="V7">
        <f t="shared" ref="V7:V29" si="1">U7-U6</f>
        <v>30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">
      <c r="A8" s="2" t="s">
        <v>37</v>
      </c>
      <c r="B8" s="2">
        <v>6</v>
      </c>
      <c r="C8" s="3"/>
      <c r="D8" s="5"/>
      <c r="E8" s="3"/>
      <c r="F8" s="5"/>
      <c r="G8" s="3"/>
      <c r="H8" s="5"/>
      <c r="I8" s="3"/>
      <c r="J8" s="5"/>
      <c r="K8" s="28"/>
      <c r="L8" s="9"/>
      <c r="M8" s="28"/>
      <c r="N8" s="9"/>
      <c r="O8" s="3">
        <f>IF(Калькулятор!$F$9&gt;=100000,AC8,AA8)</f>
        <v>9.2499999999999999E-2</v>
      </c>
      <c r="P8" s="5">
        <f>(Калькулятор!$F$9*Лист1!O8/365*(W11-2))</f>
        <v>46.12328767123288</v>
      </c>
      <c r="Q8" s="3">
        <f>IF(Калькулятор!$F$9&gt;=100000,AD8,AB8)</f>
        <v>0.09</v>
      </c>
      <c r="R8" s="9">
        <f>(Калькулятор!$F$9*Лист1!Q8/365*(W11-2))</f>
        <v>44.87671232876712</v>
      </c>
      <c r="T8">
        <v>3</v>
      </c>
      <c r="U8" s="1">
        <f t="shared" si="0"/>
        <v>44429</v>
      </c>
      <c r="V8">
        <f t="shared" si="1"/>
        <v>31</v>
      </c>
      <c r="W8">
        <f>SUM(V6:V8)</f>
        <v>92</v>
      </c>
      <c r="Z8" s="33">
        <v>6</v>
      </c>
      <c r="AA8" s="3">
        <v>9.2499999999999999E-2</v>
      </c>
      <c r="AB8" s="3">
        <v>0.09</v>
      </c>
      <c r="AC8" s="32">
        <f>IF(Калькулятор!$F$9&gt;=500000,AE8,AC12)</f>
        <v>9.2499999999999999E-2</v>
      </c>
      <c r="AD8" s="32">
        <f>IF(Калькулятор!$F$9&gt;=500000,AF8,AD12)</f>
        <v>0.09</v>
      </c>
      <c r="AE8" s="32">
        <f>AA8</f>
        <v>9.2499999999999999E-2</v>
      </c>
      <c r="AF8" s="32">
        <f>AB8</f>
        <v>0.09</v>
      </c>
    </row>
    <row r="9" spans="1:32" x14ac:dyDescent="0.3">
      <c r="A9" s="2" t="s">
        <v>51</v>
      </c>
      <c r="B9" s="2">
        <v>12</v>
      </c>
      <c r="C9" s="3">
        <f>IF(Калькулятор!$F$9&gt;=100000,AC10,AA10)</f>
        <v>0.1</v>
      </c>
      <c r="D9" s="5">
        <f>(Калькулятор!$F$9*Лист1!C9/365*(W18-2))</f>
        <v>99.452054794520549</v>
      </c>
      <c r="E9" s="3"/>
      <c r="F9" s="5"/>
      <c r="G9" s="3"/>
      <c r="H9" s="5"/>
      <c r="I9" s="3">
        <f>IF(Калькулятор!$F$9&gt;=100000,AD10,AB10)</f>
        <v>9.7500000000000003E-2</v>
      </c>
      <c r="J9" s="9">
        <f>(Калькулятор!$F$9*Лист1!I9/365*(W18-2))</f>
        <v>96.965753424657535</v>
      </c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44460</v>
      </c>
      <c r="V9">
        <f t="shared" si="1"/>
        <v>31</v>
      </c>
      <c r="Z9" s="33">
        <v>9</v>
      </c>
      <c r="AA9" s="3">
        <v>0.1</v>
      </c>
      <c r="AB9" s="3">
        <v>9.7500000000000003E-2</v>
      </c>
      <c r="AC9" s="32">
        <f>IF(Калькулятор!$F$9&gt;=500000,AE9,AC13)</f>
        <v>0.1</v>
      </c>
      <c r="AD9" s="32">
        <v>9.7500000000000003E-2</v>
      </c>
      <c r="AE9" s="32">
        <f>AA9</f>
        <v>0.1</v>
      </c>
      <c r="AF9" s="32"/>
    </row>
    <row r="10" spans="1:32" x14ac:dyDescent="0.3">
      <c r="A10" s="2" t="s">
        <v>38</v>
      </c>
      <c r="B10" s="2">
        <v>9</v>
      </c>
      <c r="C10" s="3">
        <f>IF(Калькулятор!$F$9&gt;=100000,AC9,AA9)</f>
        <v>0.1</v>
      </c>
      <c r="D10" s="5">
        <f>(Калькулятор!$F$9*Лист1!C10/365*(W14-2))</f>
        <v>75.06849315068493</v>
      </c>
      <c r="E10" s="3"/>
      <c r="F10" s="5"/>
      <c r="G10" s="3"/>
      <c r="H10" s="5"/>
      <c r="I10" s="3">
        <f>IF(Калькулятор!$F$9&gt;=100000,AD9,AB9)</f>
        <v>9.7500000000000003E-2</v>
      </c>
      <c r="J10" s="9">
        <f>(Калькулятор!$F$9*Лист1!I10/365*(W14-2))</f>
        <v>73.191780821917817</v>
      </c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44490</v>
      </c>
      <c r="V10">
        <f t="shared" si="1"/>
        <v>30</v>
      </c>
      <c r="Z10" s="33">
        <v>12</v>
      </c>
      <c r="AA10" s="3">
        <v>0.1</v>
      </c>
      <c r="AB10" s="3">
        <v>9.7500000000000003E-2</v>
      </c>
      <c r="AC10" s="32">
        <f>IF(Калькулятор!$F$9&gt;=500000,AE10,AC14)</f>
        <v>0.1</v>
      </c>
      <c r="AD10" s="32">
        <v>9.7500000000000003E-2</v>
      </c>
      <c r="AE10" s="32">
        <f>AA10</f>
        <v>0.1</v>
      </c>
      <c r="AF10" s="32">
        <v>9.7500000000000003E-2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44521</v>
      </c>
      <c r="V11">
        <f t="shared" si="1"/>
        <v>31</v>
      </c>
      <c r="W11">
        <f>SUM(V6:V11)</f>
        <v>184</v>
      </c>
      <c r="Z11" s="45">
        <v>3</v>
      </c>
      <c r="AA11" s="46">
        <v>9.7500000000000003E-2</v>
      </c>
      <c r="AB11" s="46">
        <v>9.5000000000000001E-2</v>
      </c>
      <c r="AC11" s="147" t="s">
        <v>29</v>
      </c>
      <c r="AD11" s="147"/>
    </row>
    <row r="12" spans="1:32" ht="15" customHeight="1" x14ac:dyDescent="0.3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  <c r="T12">
        <v>7</v>
      </c>
      <c r="U12" s="1">
        <f t="shared" si="0"/>
        <v>44551</v>
      </c>
      <c r="V12">
        <f>U12-U11</f>
        <v>30</v>
      </c>
      <c r="AC12" s="32">
        <f>AA8</f>
        <v>9.2499999999999999E-2</v>
      </c>
      <c r="AD12" s="32">
        <f>AB8</f>
        <v>0.09</v>
      </c>
      <c r="AE12" s="32"/>
      <c r="AF12" s="32"/>
    </row>
    <row r="13" spans="1:32" x14ac:dyDescent="0.3">
      <c r="A13" s="137" t="s">
        <v>4</v>
      </c>
      <c r="B13" s="144"/>
      <c r="C13" s="141" t="s">
        <v>17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T13">
        <v>8</v>
      </c>
      <c r="U13" s="1">
        <f t="shared" si="0"/>
        <v>44582</v>
      </c>
      <c r="V13">
        <f t="shared" si="1"/>
        <v>31</v>
      </c>
      <c r="AC13" s="32">
        <f>AA9</f>
        <v>0.1</v>
      </c>
      <c r="AD13" s="32"/>
      <c r="AE13" s="32"/>
      <c r="AF13" s="32"/>
    </row>
    <row r="14" spans="1:32" x14ac:dyDescent="0.3">
      <c r="A14" s="137"/>
      <c r="B14" s="145"/>
      <c r="C14" s="134" t="s">
        <v>11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  <c r="O14" s="143" t="s">
        <v>16</v>
      </c>
      <c r="P14" s="143"/>
      <c r="Q14" s="143"/>
      <c r="R14" s="143"/>
      <c r="T14">
        <v>9</v>
      </c>
      <c r="U14" s="1">
        <f t="shared" si="0"/>
        <v>44613</v>
      </c>
      <c r="V14">
        <f t="shared" si="1"/>
        <v>31</v>
      </c>
      <c r="W14">
        <f>SUM(V6:V14)</f>
        <v>276</v>
      </c>
      <c r="AC14" s="32">
        <f>AA10</f>
        <v>0.1</v>
      </c>
      <c r="AD14" s="32"/>
      <c r="AE14" s="32"/>
      <c r="AF14" s="32"/>
    </row>
    <row r="15" spans="1:32" x14ac:dyDescent="0.3">
      <c r="A15" s="137"/>
      <c r="B15" s="145"/>
      <c r="C15" s="130" t="s">
        <v>39</v>
      </c>
      <c r="D15" s="130"/>
      <c r="E15" s="130"/>
      <c r="F15" s="130"/>
      <c r="G15" s="130"/>
      <c r="H15" s="130"/>
      <c r="I15" s="130" t="s">
        <v>40</v>
      </c>
      <c r="J15" s="130"/>
      <c r="K15" s="130"/>
      <c r="L15" s="130"/>
      <c r="M15" s="130"/>
      <c r="N15" s="130"/>
      <c r="O15" s="130" t="s">
        <v>9</v>
      </c>
      <c r="P15" s="130"/>
      <c r="Q15" s="130" t="s">
        <v>10</v>
      </c>
      <c r="R15" s="130"/>
      <c r="T15">
        <v>10</v>
      </c>
      <c r="U15" s="1">
        <f t="shared" ref="U15:U29" si="2">EDATE($U$5,T15)</f>
        <v>44641</v>
      </c>
      <c r="Z15">
        <v>3</v>
      </c>
      <c r="AC15" s="32">
        <v>9.7500000000000003E-2</v>
      </c>
      <c r="AD15" s="32">
        <v>9.5000000000000001E-2</v>
      </c>
      <c r="AE15" s="31"/>
      <c r="AF15" s="31"/>
    </row>
    <row r="16" spans="1:32" x14ac:dyDescent="0.3">
      <c r="A16" s="137"/>
      <c r="B16" s="145"/>
      <c r="C16" s="142" t="s">
        <v>23</v>
      </c>
      <c r="D16" s="142"/>
      <c r="E16" s="131" t="s">
        <v>24</v>
      </c>
      <c r="F16" s="133"/>
      <c r="G16" s="131" t="s">
        <v>25</v>
      </c>
      <c r="H16" s="133"/>
      <c r="I16" s="142" t="s">
        <v>23</v>
      </c>
      <c r="J16" s="142"/>
      <c r="K16" s="131" t="s">
        <v>24</v>
      </c>
      <c r="L16" s="133"/>
      <c r="M16" s="131" t="s">
        <v>25</v>
      </c>
      <c r="N16" s="133"/>
      <c r="O16" s="131" t="s">
        <v>23</v>
      </c>
      <c r="P16" s="132"/>
      <c r="Q16" s="132"/>
      <c r="R16" s="133"/>
      <c r="T16">
        <v>11</v>
      </c>
      <c r="U16" s="1">
        <f t="shared" si="2"/>
        <v>44672</v>
      </c>
      <c r="V16">
        <f>U16-U14</f>
        <v>59</v>
      </c>
    </row>
    <row r="17" spans="1:23" ht="28.8" x14ac:dyDescent="0.3">
      <c r="A17" s="137"/>
      <c r="B17" s="146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44702</v>
      </c>
      <c r="V17">
        <f t="shared" si="1"/>
        <v>30</v>
      </c>
      <c r="W17">
        <f>SUM(V6:V17)</f>
        <v>365</v>
      </c>
    </row>
    <row r="18" spans="1:23" x14ac:dyDescent="0.3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44733</v>
      </c>
      <c r="V18">
        <f t="shared" si="1"/>
        <v>31</v>
      </c>
      <c r="W18">
        <f>SUM(V6:V17)</f>
        <v>365</v>
      </c>
    </row>
    <row r="19" spans="1:23" x14ac:dyDescent="0.3">
      <c r="A19" s="2" t="s">
        <v>36</v>
      </c>
      <c r="B19" s="2">
        <v>3</v>
      </c>
      <c r="C19" s="3"/>
      <c r="D19" s="5"/>
      <c r="E19" s="3"/>
      <c r="F19" s="5"/>
      <c r="G19" s="3"/>
      <c r="H19" s="5"/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44763</v>
      </c>
      <c r="V19">
        <f t="shared" si="1"/>
        <v>30</v>
      </c>
    </row>
    <row r="20" spans="1:23" x14ac:dyDescent="0.3">
      <c r="A20" s="2" t="s">
        <v>37</v>
      </c>
      <c r="B20" s="2">
        <v>6</v>
      </c>
      <c r="C20" s="3">
        <f>AA8+0.5%</f>
        <v>9.7500000000000003E-2</v>
      </c>
      <c r="D20" s="5">
        <f>Калькулятор!$F$9*Лист1!C20/365*(W11-2)</f>
        <v>48.616438356164387</v>
      </c>
      <c r="E20" s="3"/>
      <c r="F20" s="5"/>
      <c r="G20" s="3"/>
      <c r="H20" s="5"/>
      <c r="I20" s="3">
        <f>AB8+0.5%</f>
        <v>9.5000000000000001E-2</v>
      </c>
      <c r="J20" s="5">
        <f>(Калькулятор!$F$9*Лист1!I20/365*(W11-2))</f>
        <v>47.369863013698627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44794</v>
      </c>
      <c r="V20">
        <f t="shared" si="1"/>
        <v>31</v>
      </c>
    </row>
    <row r="21" spans="1:23" x14ac:dyDescent="0.3">
      <c r="A21" s="2" t="s">
        <v>38</v>
      </c>
      <c r="B21" s="2">
        <v>9</v>
      </c>
      <c r="C21" s="3"/>
      <c r="D21" s="5"/>
      <c r="E21" s="3"/>
      <c r="F21" s="5"/>
      <c r="G21" s="3"/>
      <c r="H21" s="5"/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44825</v>
      </c>
      <c r="V21">
        <f t="shared" si="1"/>
        <v>31</v>
      </c>
      <c r="W21">
        <f>SUM(V6:V21)</f>
        <v>488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44855</v>
      </c>
      <c r="V22">
        <f t="shared" si="1"/>
        <v>30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2"/>
        <v>44886</v>
      </c>
      <c r="V23">
        <f t="shared" si="1"/>
        <v>31</v>
      </c>
      <c r="W23">
        <f>SUM(V5:V23)</f>
        <v>549</v>
      </c>
    </row>
    <row r="24" spans="1:23" x14ac:dyDescent="0.3">
      <c r="T24">
        <v>19</v>
      </c>
      <c r="U24" s="1">
        <f t="shared" si="2"/>
        <v>44916</v>
      </c>
      <c r="V24">
        <f t="shared" si="1"/>
        <v>30</v>
      </c>
      <c r="W24">
        <f>SUM(V6:V23)</f>
        <v>549</v>
      </c>
    </row>
    <row r="25" spans="1:23" x14ac:dyDescent="0.3">
      <c r="T25">
        <v>20</v>
      </c>
      <c r="U25" s="1">
        <f t="shared" si="2"/>
        <v>44947</v>
      </c>
      <c r="V25">
        <f t="shared" si="1"/>
        <v>31</v>
      </c>
    </row>
    <row r="26" spans="1:23" x14ac:dyDescent="0.3">
      <c r="T26">
        <v>21</v>
      </c>
      <c r="U26" s="1">
        <f t="shared" si="2"/>
        <v>44978</v>
      </c>
      <c r="V26">
        <f t="shared" si="1"/>
        <v>31</v>
      </c>
    </row>
    <row r="27" spans="1:23" x14ac:dyDescent="0.3">
      <c r="T27">
        <v>22</v>
      </c>
      <c r="U27" s="1">
        <f t="shared" si="2"/>
        <v>45006</v>
      </c>
      <c r="V27">
        <f t="shared" si="1"/>
        <v>28</v>
      </c>
    </row>
    <row r="28" spans="1:23" x14ac:dyDescent="0.3">
      <c r="T28">
        <v>23</v>
      </c>
      <c r="U28" s="1">
        <f t="shared" si="2"/>
        <v>45037</v>
      </c>
      <c r="V28">
        <f t="shared" si="1"/>
        <v>31</v>
      </c>
    </row>
    <row r="29" spans="1:23" x14ac:dyDescent="0.3">
      <c r="T29">
        <v>24</v>
      </c>
      <c r="U29" s="1">
        <f t="shared" si="2"/>
        <v>45067</v>
      </c>
      <c r="V29">
        <f t="shared" si="1"/>
        <v>30</v>
      </c>
      <c r="W29">
        <f>SUM(V6:V29)</f>
        <v>730</v>
      </c>
    </row>
    <row r="30" spans="1:23" x14ac:dyDescent="0.3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dataValidations count="1">
    <dataValidation type="list" allowBlank="1" showInputMessage="1" showErrorMessage="1" sqref="C8">
      <formula1>"6,12"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H22" sqref="H22"/>
    </sheetView>
  </sheetViews>
  <sheetFormatPr defaultRowHeight="14.4" x14ac:dyDescent="0.3"/>
  <cols>
    <col min="5" max="5" width="6.33203125" customWidth="1"/>
    <col min="6" max="6" width="19.6640625" customWidth="1"/>
    <col min="7" max="7" width="4.44140625" customWidth="1"/>
    <col min="8" max="8" width="20.5546875" customWidth="1"/>
    <col min="9" max="9" width="7.88671875" customWidth="1"/>
    <col min="10" max="10" width="12.88671875" customWidth="1"/>
    <col min="12" max="12" width="3.5546875" customWidth="1"/>
    <col min="13" max="13" width="12.109375" customWidth="1"/>
    <col min="15" max="15" width="6.44140625" customWidth="1"/>
    <col min="17" max="17" width="2.44140625" customWidth="1"/>
    <col min="18" max="18" width="8.88671875" customWidth="1"/>
    <col min="22" max="22" width="7.33203125" customWidth="1"/>
  </cols>
  <sheetData>
    <row r="1" spans="1:33" ht="17.399999999999999" x14ac:dyDescent="0.3">
      <c r="A1" s="47"/>
      <c r="B1" s="158" t="s">
        <v>55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47"/>
      <c r="AC1" s="47"/>
      <c r="AD1" s="47"/>
      <c r="AE1" s="10"/>
      <c r="AF1" s="10"/>
      <c r="AG1" s="10"/>
    </row>
    <row r="2" spans="1:33" ht="17.399999999999999" x14ac:dyDescent="0.3">
      <c r="A2" s="4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47"/>
      <c r="AC2" s="47"/>
      <c r="AD2" s="47"/>
      <c r="AE2" s="10"/>
      <c r="AF2" s="10"/>
      <c r="AG2" s="10"/>
    </row>
    <row r="3" spans="1:33" ht="3" customHeight="1" x14ac:dyDescent="0.3">
      <c r="A3" s="47"/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10"/>
      <c r="AF3" s="10"/>
      <c r="AG3" s="10"/>
    </row>
    <row r="4" spans="1:33" ht="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10"/>
      <c r="AF4" s="10"/>
      <c r="AG4" s="10"/>
    </row>
    <row r="5" spans="1:33" ht="17.399999999999999" x14ac:dyDescent="0.3">
      <c r="A5" s="47"/>
      <c r="B5" s="151" t="s">
        <v>20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47"/>
      <c r="AC5" s="47"/>
      <c r="AD5" s="47"/>
      <c r="AE5" s="10"/>
      <c r="AF5" s="10"/>
      <c r="AG5" s="10"/>
    </row>
    <row r="6" spans="1:33" x14ac:dyDescent="0.3">
      <c r="A6" s="47"/>
      <c r="B6" s="156" t="s">
        <v>18</v>
      </c>
      <c r="C6" s="156"/>
      <c r="D6" s="156"/>
      <c r="E6" s="156"/>
      <c r="F6" s="156"/>
      <c r="G6" s="49"/>
      <c r="H6" s="157" t="s">
        <v>26</v>
      </c>
      <c r="I6" s="157"/>
      <c r="J6" s="157"/>
      <c r="K6" s="157"/>
      <c r="L6" s="157"/>
      <c r="M6" s="157"/>
      <c r="N6" s="157"/>
      <c r="O6" s="15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47"/>
      <c r="AC6" s="47"/>
      <c r="AD6" s="47"/>
      <c r="AE6" s="10"/>
      <c r="AF6" s="10"/>
      <c r="AG6" s="10"/>
    </row>
    <row r="7" spans="1:33" x14ac:dyDescent="0.3">
      <c r="A7" s="47"/>
      <c r="B7" s="156" t="s">
        <v>0</v>
      </c>
      <c r="C7" s="156"/>
      <c r="D7" s="156"/>
      <c r="E7" s="156"/>
      <c r="F7" s="156"/>
      <c r="G7" s="49"/>
      <c r="H7" s="157" t="s">
        <v>56</v>
      </c>
      <c r="I7" s="157"/>
      <c r="J7" s="157"/>
      <c r="K7" s="157"/>
      <c r="L7" s="157"/>
      <c r="M7" s="157"/>
      <c r="N7" s="157"/>
      <c r="O7" s="157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47"/>
      <c r="AC7" s="47"/>
      <c r="AD7" s="47"/>
      <c r="AE7" s="10"/>
      <c r="AF7" s="10"/>
      <c r="AG7" s="10"/>
    </row>
    <row r="8" spans="1:33" x14ac:dyDescent="0.3">
      <c r="A8" s="47"/>
      <c r="B8" s="156" t="s">
        <v>1</v>
      </c>
      <c r="C8" s="156"/>
      <c r="D8" s="156"/>
      <c r="E8" s="156"/>
      <c r="F8" s="156"/>
      <c r="G8" s="49"/>
      <c r="H8" s="157" t="s">
        <v>57</v>
      </c>
      <c r="I8" s="157"/>
      <c r="J8" s="157"/>
      <c r="K8" s="157"/>
      <c r="L8" s="157"/>
      <c r="M8" s="157"/>
      <c r="N8" s="157"/>
      <c r="O8" s="15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47"/>
      <c r="AC8" s="47"/>
      <c r="AD8" s="47"/>
      <c r="AE8" s="10"/>
      <c r="AF8" s="10"/>
      <c r="AG8" s="10"/>
    </row>
    <row r="9" spans="1:33" x14ac:dyDescent="0.3">
      <c r="A9" s="47"/>
      <c r="B9" s="156" t="s">
        <v>58</v>
      </c>
      <c r="C9" s="156"/>
      <c r="D9" s="156"/>
      <c r="E9" s="156"/>
      <c r="F9" s="156"/>
      <c r="G9" s="49"/>
      <c r="H9" s="157">
        <v>100</v>
      </c>
      <c r="I9" s="157"/>
      <c r="J9" s="157"/>
      <c r="K9" s="157"/>
      <c r="L9" s="157"/>
      <c r="M9" s="157"/>
      <c r="N9" s="157"/>
      <c r="O9" s="157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47"/>
      <c r="AC9" s="47"/>
      <c r="AD9" s="47"/>
      <c r="AE9" s="10"/>
      <c r="AF9" s="10"/>
      <c r="AG9" s="10"/>
    </row>
    <row r="10" spans="1:33" x14ac:dyDescent="0.3">
      <c r="A10" s="47"/>
      <c r="B10" s="156" t="s">
        <v>2</v>
      </c>
      <c r="C10" s="156"/>
      <c r="D10" s="156"/>
      <c r="E10" s="156"/>
      <c r="F10" s="156"/>
      <c r="G10" s="49"/>
      <c r="H10" s="157" t="s">
        <v>59</v>
      </c>
      <c r="I10" s="157"/>
      <c r="J10" s="157"/>
      <c r="K10" s="157"/>
      <c r="L10" s="157"/>
      <c r="M10" s="157"/>
      <c r="N10" s="157"/>
      <c r="O10" s="157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47"/>
      <c r="AC10" s="47"/>
      <c r="AD10" s="47"/>
      <c r="AE10" s="10"/>
      <c r="AF10" s="10"/>
      <c r="AG10" s="10"/>
    </row>
    <row r="11" spans="1:33" ht="17.399999999999999" x14ac:dyDescent="0.3">
      <c r="A11" s="47"/>
      <c r="B11" s="151" t="s">
        <v>21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47"/>
      <c r="AC11" s="47"/>
      <c r="AD11" s="47"/>
      <c r="AE11" s="10"/>
      <c r="AF11" s="10"/>
      <c r="AG11" s="10"/>
    </row>
    <row r="12" spans="1:33" ht="19.2" customHeight="1" x14ac:dyDescent="0.3">
      <c r="A12" s="47"/>
      <c r="B12" s="152" t="s">
        <v>22</v>
      </c>
      <c r="C12" s="152"/>
      <c r="D12" s="152"/>
      <c r="E12" s="50"/>
      <c r="F12" s="73">
        <v>100000</v>
      </c>
      <c r="G12" s="50"/>
      <c r="H12" s="78"/>
      <c r="I12" s="78"/>
      <c r="J12" s="153"/>
      <c r="K12" s="153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47"/>
      <c r="AC12" s="47"/>
      <c r="AD12" s="47"/>
      <c r="AE12" s="10"/>
      <c r="AF12" s="10"/>
      <c r="AG12" s="10"/>
    </row>
    <row r="13" spans="1:33" ht="2.4" customHeight="1" x14ac:dyDescent="0.3">
      <c r="A13" s="47"/>
      <c r="B13" s="51"/>
      <c r="C13" s="51"/>
      <c r="D13" s="51"/>
      <c r="E13" s="50"/>
      <c r="F13" s="52"/>
      <c r="G13" s="50"/>
      <c r="H13" s="53"/>
      <c r="I13" s="53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47"/>
      <c r="AC13" s="47"/>
      <c r="AD13" s="47"/>
      <c r="AE13" s="10"/>
      <c r="AF13" s="10"/>
      <c r="AG13" s="10"/>
    </row>
    <row r="14" spans="1:33" x14ac:dyDescent="0.3">
      <c r="A14" s="47"/>
      <c r="B14" s="152" t="s">
        <v>18</v>
      </c>
      <c r="C14" s="152"/>
      <c r="D14" s="152"/>
      <c r="E14" s="50"/>
      <c r="F14" s="54" t="s">
        <v>26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7"/>
      <c r="AC14" s="47"/>
      <c r="AD14" s="47"/>
      <c r="AE14" s="10"/>
      <c r="AF14" s="10"/>
      <c r="AG14" s="10"/>
    </row>
    <row r="15" spans="1:33" ht="3" customHeight="1" x14ac:dyDescent="0.3">
      <c r="A15" s="47"/>
      <c r="B15" s="51"/>
      <c r="C15" s="51"/>
      <c r="D15" s="51"/>
      <c r="E15" s="50"/>
      <c r="F15" s="52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47"/>
      <c r="AC15" s="47"/>
      <c r="AD15" s="47"/>
      <c r="AE15" s="10"/>
      <c r="AF15" s="10"/>
      <c r="AG15" s="10"/>
    </row>
    <row r="16" spans="1:33" x14ac:dyDescent="0.3">
      <c r="A16" s="47"/>
      <c r="B16" s="152" t="s">
        <v>60</v>
      </c>
      <c r="C16" s="152"/>
      <c r="D16" s="152"/>
      <c r="E16" s="50"/>
      <c r="F16" s="54" t="s">
        <v>61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47"/>
      <c r="AC16" s="47"/>
      <c r="AD16" s="47"/>
      <c r="AE16" s="10"/>
      <c r="AF16" s="10"/>
      <c r="AG16" s="10"/>
    </row>
    <row r="17" spans="1:33" ht="2.4" customHeight="1" x14ac:dyDescent="0.3">
      <c r="A17" s="47"/>
      <c r="B17" s="51"/>
      <c r="C17" s="51"/>
      <c r="D17" s="51"/>
      <c r="E17" s="50"/>
      <c r="F17" s="52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47"/>
      <c r="AC17" s="47"/>
      <c r="AD17" s="47"/>
      <c r="AE17" s="10"/>
      <c r="AF17" s="10"/>
      <c r="AG17" s="10"/>
    </row>
    <row r="18" spans="1:33" x14ac:dyDescent="0.3">
      <c r="A18" s="47"/>
      <c r="B18" s="152" t="s">
        <v>15</v>
      </c>
      <c r="C18" s="152"/>
      <c r="D18" s="152"/>
      <c r="E18" s="50"/>
      <c r="F18" s="54" t="s">
        <v>53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47"/>
      <c r="AC18" s="47"/>
      <c r="AD18" s="47"/>
      <c r="AE18" s="10"/>
      <c r="AF18" s="10"/>
      <c r="AG18" s="10"/>
    </row>
    <row r="19" spans="1:33" ht="2.4" customHeight="1" x14ac:dyDescent="0.3">
      <c r="A19" s="47"/>
      <c r="B19" s="51"/>
      <c r="C19" s="51"/>
      <c r="D19" s="51"/>
      <c r="E19" s="50"/>
      <c r="F19" s="52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47"/>
      <c r="AC19" s="47"/>
      <c r="AD19" s="47"/>
      <c r="AE19" s="10"/>
      <c r="AF19" s="10"/>
      <c r="AG19" s="10"/>
    </row>
    <row r="20" spans="1:33" x14ac:dyDescent="0.3">
      <c r="A20" s="47"/>
      <c r="B20" s="152" t="s">
        <v>0</v>
      </c>
      <c r="C20" s="152"/>
      <c r="D20" s="152"/>
      <c r="E20" s="50"/>
      <c r="F20" s="54" t="s">
        <v>56</v>
      </c>
      <c r="G20" s="50"/>
      <c r="H20" s="55" t="s">
        <v>44</v>
      </c>
      <c r="I20" s="56"/>
      <c r="J20" s="154" t="s">
        <v>42</v>
      </c>
      <c r="K20" s="154"/>
      <c r="L20" s="154"/>
      <c r="M20" s="55" t="s">
        <v>43</v>
      </c>
      <c r="N20" s="57"/>
      <c r="O20" s="57"/>
      <c r="P20" s="79" t="s">
        <v>45</v>
      </c>
      <c r="Q20" s="57"/>
      <c r="R20" s="82" t="s">
        <v>65</v>
      </c>
      <c r="S20" s="57"/>
      <c r="T20" s="79"/>
      <c r="U20" s="57"/>
      <c r="V20" s="57"/>
      <c r="W20" s="82" t="s">
        <v>47</v>
      </c>
      <c r="X20" s="57"/>
      <c r="Y20" s="57"/>
      <c r="Z20" s="57"/>
      <c r="AA20" s="57"/>
      <c r="AB20" s="47"/>
      <c r="AC20" s="47"/>
      <c r="AD20" s="47"/>
      <c r="AE20" s="10"/>
      <c r="AF20" s="10"/>
      <c r="AG20" s="10"/>
    </row>
    <row r="21" spans="1:33" ht="3.6" customHeight="1" x14ac:dyDescent="0.3">
      <c r="A21" s="47"/>
      <c r="B21" s="51"/>
      <c r="C21" s="51"/>
      <c r="D21" s="51"/>
      <c r="E21" s="50"/>
      <c r="F21" s="52"/>
      <c r="G21" s="50"/>
      <c r="H21" s="58"/>
      <c r="I21" s="58"/>
      <c r="J21" s="58"/>
      <c r="K21" s="58"/>
      <c r="L21" s="58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7"/>
      <c r="AC21" s="47"/>
      <c r="AD21" s="47"/>
      <c r="AE21" s="10"/>
      <c r="AF21" s="10"/>
      <c r="AG21" s="10"/>
    </row>
    <row r="22" spans="1:33" x14ac:dyDescent="0.3">
      <c r="A22" s="47"/>
      <c r="B22" s="155" t="s">
        <v>62</v>
      </c>
      <c r="C22" s="155"/>
      <c r="D22" s="155"/>
      <c r="E22" s="50"/>
      <c r="F22" s="54">
        <v>7</v>
      </c>
      <c r="G22" s="50"/>
      <c r="H22" s="65">
        <v>7.0000000000000007E-2</v>
      </c>
      <c r="I22" s="59"/>
      <c r="J22" s="150">
        <f>($F$12*H22/365)*F22</f>
        <v>134.24657534246577</v>
      </c>
      <c r="K22" s="150"/>
      <c r="L22" s="60"/>
      <c r="M22" s="150">
        <f>J22-(J22*19.5%)</f>
        <v>108.06849315068494</v>
      </c>
      <c r="N22" s="150"/>
      <c r="O22" s="61"/>
      <c r="P22" s="80">
        <f>J22-M22</f>
        <v>26.178082191780831</v>
      </c>
      <c r="Q22" s="61"/>
      <c r="R22" s="85">
        <f>M22/F22*365/$F$12*100</f>
        <v>5.6350000000000016</v>
      </c>
      <c r="S22" s="61"/>
      <c r="T22" s="61"/>
      <c r="U22" s="61"/>
      <c r="V22" s="61"/>
      <c r="W22" s="80">
        <v>0</v>
      </c>
      <c r="X22" s="61"/>
      <c r="Y22" s="61"/>
      <c r="Z22" s="61"/>
      <c r="AA22" s="61"/>
      <c r="AB22" s="47"/>
      <c r="AC22" s="47"/>
      <c r="AD22" s="47"/>
      <c r="AE22" s="10"/>
      <c r="AF22" s="10"/>
      <c r="AG22" s="10"/>
    </row>
    <row r="23" spans="1:33" ht="2.4" customHeight="1" x14ac:dyDescent="0.3">
      <c r="A23" s="47"/>
      <c r="B23" s="62"/>
      <c r="C23" s="62"/>
      <c r="D23" s="62"/>
      <c r="E23" s="50"/>
      <c r="F23" s="52"/>
      <c r="G23" s="50"/>
      <c r="H23" s="72"/>
      <c r="I23" s="59"/>
      <c r="J23" s="63"/>
      <c r="K23" s="63"/>
      <c r="L23" s="63"/>
      <c r="M23" s="63"/>
      <c r="N23" s="63"/>
      <c r="O23" s="64"/>
      <c r="P23" s="81"/>
      <c r="Q23" s="64"/>
      <c r="R23" s="81"/>
      <c r="S23" s="64"/>
      <c r="T23" s="64"/>
      <c r="U23" s="64"/>
      <c r="V23" s="64"/>
      <c r="W23" s="81"/>
      <c r="X23" s="64"/>
      <c r="Y23" s="64"/>
      <c r="Z23" s="64"/>
      <c r="AA23" s="64"/>
      <c r="AB23" s="47"/>
      <c r="AC23" s="47"/>
      <c r="AD23" s="47"/>
      <c r="AE23" s="10"/>
      <c r="AF23" s="10"/>
      <c r="AG23" s="10"/>
    </row>
    <row r="24" spans="1:33" ht="1.8" hidden="1" customHeight="1" x14ac:dyDescent="0.3">
      <c r="A24" s="47"/>
      <c r="B24" s="50"/>
      <c r="C24" s="50"/>
      <c r="D24" s="50"/>
      <c r="E24" s="50"/>
      <c r="F24" s="52"/>
      <c r="G24" s="66"/>
      <c r="H24" s="68"/>
      <c r="I24" s="67"/>
      <c r="J24" s="63"/>
      <c r="K24" s="63"/>
      <c r="L24" s="63"/>
      <c r="M24" s="63"/>
      <c r="N24" s="63"/>
      <c r="O24" s="64"/>
      <c r="P24" s="81"/>
      <c r="Q24" s="64"/>
      <c r="R24" s="81"/>
      <c r="S24" s="64"/>
      <c r="T24" s="64"/>
      <c r="U24" s="64"/>
      <c r="V24" s="64"/>
      <c r="W24" s="81"/>
      <c r="X24" s="64"/>
      <c r="Y24" s="64"/>
      <c r="Z24" s="64"/>
      <c r="AA24" s="64"/>
      <c r="AB24" s="47"/>
      <c r="AC24" s="47"/>
      <c r="AD24" s="47"/>
      <c r="AE24" s="10"/>
      <c r="AF24" s="10"/>
      <c r="AG24" s="10"/>
    </row>
    <row r="25" spans="1:33" x14ac:dyDescent="0.3">
      <c r="A25" s="47"/>
      <c r="B25" s="50"/>
      <c r="C25" s="50"/>
      <c r="D25" s="50"/>
      <c r="E25" s="50"/>
      <c r="F25" s="54">
        <v>31</v>
      </c>
      <c r="G25" s="66"/>
      <c r="H25" s="65">
        <v>7.0000000000000007E-2</v>
      </c>
      <c r="I25" s="69"/>
      <c r="J25" s="150">
        <f>($F$12*H25/365)*F25</f>
        <v>594.52054794520552</v>
      </c>
      <c r="K25" s="150"/>
      <c r="L25" s="60"/>
      <c r="M25" s="150">
        <f>J25-(J25*19.5%)</f>
        <v>478.58904109589042</v>
      </c>
      <c r="N25" s="150"/>
      <c r="O25" s="61"/>
      <c r="P25" s="80">
        <f t="shared" ref="P25" si="0">J25-M25</f>
        <v>115.9315068493151</v>
      </c>
      <c r="Q25" s="61"/>
      <c r="R25" s="80">
        <f t="shared" ref="R25" si="1">M25/F25*365/$F$12*100</f>
        <v>5.6349999999999998</v>
      </c>
      <c r="S25" s="61"/>
      <c r="T25" s="61"/>
      <c r="U25" s="61"/>
      <c r="V25" s="61"/>
      <c r="W25" s="80">
        <v>0</v>
      </c>
      <c r="X25" s="61"/>
      <c r="Y25" s="61"/>
      <c r="Z25" s="61"/>
      <c r="AA25" s="61"/>
      <c r="AB25" s="47"/>
      <c r="AC25" s="47"/>
      <c r="AD25" s="47"/>
      <c r="AE25" s="10"/>
      <c r="AF25" s="10"/>
      <c r="AG25" s="10"/>
    </row>
    <row r="26" spans="1:33" x14ac:dyDescent="0.3">
      <c r="A26" s="47"/>
      <c r="B26" s="70"/>
      <c r="C26" s="70"/>
      <c r="D26" s="70"/>
      <c r="E26" s="70"/>
      <c r="F26" s="70"/>
      <c r="G26" s="7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84"/>
      <c r="S26" s="70"/>
      <c r="T26" s="70"/>
      <c r="U26" s="70"/>
      <c r="V26" s="70"/>
      <c r="W26" s="83"/>
      <c r="X26" s="70"/>
      <c r="Y26" s="70"/>
      <c r="Z26" s="70"/>
      <c r="AA26" s="70"/>
      <c r="AB26" s="47"/>
      <c r="AC26" s="47"/>
      <c r="AD26" s="47"/>
      <c r="AE26" s="10"/>
      <c r="AF26" s="10"/>
      <c r="AG26" s="10"/>
    </row>
    <row r="27" spans="1:33" ht="19.8" customHeight="1" x14ac:dyDescent="0.3">
      <c r="A27" s="47"/>
      <c r="B27" s="149" t="s">
        <v>63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47"/>
      <c r="AC27" s="47"/>
      <c r="AD27" s="47"/>
      <c r="AE27" s="10"/>
      <c r="AF27" s="10"/>
      <c r="AG27" s="10"/>
    </row>
    <row r="28" spans="1:33" ht="25.2" customHeight="1" x14ac:dyDescent="0.3">
      <c r="A28" s="47"/>
      <c r="B28" s="149" t="s">
        <v>64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47"/>
      <c r="AC28" s="47"/>
      <c r="AD28" s="47"/>
      <c r="AE28" s="10"/>
      <c r="AF28" s="10"/>
      <c r="AG28" s="10"/>
    </row>
    <row r="29" spans="1:33" x14ac:dyDescent="0.3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10"/>
      <c r="AF29" s="10"/>
      <c r="AG29" s="10"/>
    </row>
    <row r="30" spans="1:33" x14ac:dyDescent="0.3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10"/>
      <c r="AF30" s="10"/>
      <c r="AG30" s="10"/>
    </row>
    <row r="31" spans="1:33" x14ac:dyDescent="0.3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10"/>
      <c r="AF31" s="10"/>
      <c r="AG31" s="10"/>
    </row>
    <row r="32" spans="1:33" x14ac:dyDescent="0.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10"/>
      <c r="AF32" s="10"/>
      <c r="AG32" s="10"/>
    </row>
    <row r="33" spans="1:33" x14ac:dyDescent="0.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10"/>
      <c r="AF33" s="10"/>
      <c r="AG33" s="10"/>
    </row>
    <row r="34" spans="1:33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</sheetData>
  <sheetProtection password="9D33" sheet="1" objects="1" scenarios="1"/>
  <mergeCells count="27">
    <mergeCell ref="B1:O2"/>
    <mergeCell ref="B5:O5"/>
    <mergeCell ref="B6:F6"/>
    <mergeCell ref="H6:O6"/>
    <mergeCell ref="B7:F7"/>
    <mergeCell ref="H7:O7"/>
    <mergeCell ref="B8:F8"/>
    <mergeCell ref="H8:O8"/>
    <mergeCell ref="B9:F9"/>
    <mergeCell ref="H9:O9"/>
    <mergeCell ref="B10:F10"/>
    <mergeCell ref="H10:O10"/>
    <mergeCell ref="B18:D18"/>
    <mergeCell ref="B20:D20"/>
    <mergeCell ref="J20:L20"/>
    <mergeCell ref="B22:D22"/>
    <mergeCell ref="J22:K22"/>
    <mergeCell ref="B11:O11"/>
    <mergeCell ref="B12:D12"/>
    <mergeCell ref="J12:K12"/>
    <mergeCell ref="B14:D14"/>
    <mergeCell ref="B16:D16"/>
    <mergeCell ref="B27:O27"/>
    <mergeCell ref="B28:O28"/>
    <mergeCell ref="J25:K25"/>
    <mergeCell ref="M25:N25"/>
    <mergeCell ref="M22:N22"/>
  </mergeCells>
  <dataValidations count="1">
    <dataValidation type="decimal" allowBlank="1" showInputMessage="1" showErrorMessage="1" sqref="F12">
      <formula1>100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Лист1</vt:lpstr>
      <vt:lpstr>Калькулятор депозит Мобільний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2022-04-15T12:13:08Z</dcterms:modified>
</cp:coreProperties>
</file>